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大物理学科" sheetId="1" r:id="rId1"/>
    <sheet name="大数学学科" sheetId="2" r:id="rId2"/>
  </sheets>
  <definedNames>
    <definedName name="_xlnm.Print_Titles" localSheetId="1">'大数学学科'!$2:$2</definedName>
    <definedName name="_xlnm.Print_Titles" localSheetId="0">'大物理学科'!$2:$2</definedName>
  </definedNames>
  <calcPr fullCalcOnLoad="1"/>
</workbook>
</file>

<file path=xl/sharedStrings.xml><?xml version="1.0" encoding="utf-8"?>
<sst xmlns="http://schemas.openxmlformats.org/spreadsheetml/2006/main" count="269" uniqueCount="140">
  <si>
    <t>教师姓名</t>
  </si>
  <si>
    <t>朱敏杰</t>
  </si>
  <si>
    <t>余亚东</t>
  </si>
  <si>
    <t>讲师</t>
  </si>
  <si>
    <t>陈子栋</t>
  </si>
  <si>
    <t>余国祥</t>
  </si>
  <si>
    <t>叶伟国</t>
  </si>
  <si>
    <t>马海平</t>
  </si>
  <si>
    <t>于  梅</t>
  </si>
  <si>
    <t>谭永胜</t>
  </si>
  <si>
    <t>王春早</t>
  </si>
  <si>
    <t>潘张鑫</t>
  </si>
  <si>
    <t xml:space="preserve">方泽波 </t>
  </si>
  <si>
    <t>教授</t>
  </si>
  <si>
    <t>吕章德</t>
  </si>
  <si>
    <t>叶森刚</t>
  </si>
  <si>
    <t>李志彬</t>
  </si>
  <si>
    <t>吴海飞</t>
  </si>
  <si>
    <t>副教授</t>
  </si>
  <si>
    <t>陈新安</t>
  </si>
  <si>
    <t>窦卫东</t>
  </si>
  <si>
    <t>梁奇锋</t>
  </si>
  <si>
    <t>倪鹤南</t>
  </si>
  <si>
    <t>卢新祥</t>
  </si>
  <si>
    <t>俞  军</t>
  </si>
  <si>
    <t>刘成周</t>
  </si>
  <si>
    <t>骆金彩</t>
  </si>
  <si>
    <t>俞立先</t>
  </si>
  <si>
    <t>张丽英</t>
  </si>
  <si>
    <t>鄢永红</t>
  </si>
  <si>
    <t xml:space="preserve">副教授 </t>
  </si>
  <si>
    <t>刘希忠</t>
  </si>
  <si>
    <t>董一鸣</t>
  </si>
  <si>
    <t>曹巧君</t>
  </si>
  <si>
    <t>陈永军</t>
  </si>
  <si>
    <t>胡金杰</t>
  </si>
  <si>
    <t>姚燕云</t>
  </si>
  <si>
    <t>孙跃方</t>
  </si>
  <si>
    <t>祝汉灿</t>
  </si>
  <si>
    <t>盛宝怀</t>
  </si>
  <si>
    <t>倪仁兴</t>
  </si>
  <si>
    <t>刘焕香</t>
  </si>
  <si>
    <t>俞宏毓</t>
  </si>
  <si>
    <t>李峰伟</t>
  </si>
  <si>
    <t>左  兰</t>
  </si>
  <si>
    <t>何静慧</t>
  </si>
  <si>
    <t>缪春芳</t>
  </si>
  <si>
    <t>方小利</t>
  </si>
  <si>
    <t>周凤燕</t>
  </si>
  <si>
    <t>陈志祥</t>
  </si>
  <si>
    <t>王建平</t>
  </si>
  <si>
    <t>孙明锋</t>
  </si>
  <si>
    <t>王会敏</t>
  </si>
  <si>
    <t>符  曦</t>
  </si>
  <si>
    <t>王亚琴</t>
  </si>
  <si>
    <t>黄玲娣</t>
  </si>
  <si>
    <t>姚成贵</t>
  </si>
  <si>
    <t>王  兵</t>
  </si>
  <si>
    <t>吴培炯</t>
  </si>
  <si>
    <t>沈水金</t>
  </si>
  <si>
    <t>王香庆</t>
  </si>
  <si>
    <t>王元斌</t>
  </si>
  <si>
    <t>陆  珏</t>
  </si>
  <si>
    <t>李  平</t>
  </si>
  <si>
    <t>游功强</t>
  </si>
  <si>
    <t>诸国良</t>
  </si>
  <si>
    <t>职称</t>
  </si>
  <si>
    <t>个人学评教综合分</t>
  </si>
  <si>
    <t>教学工作业绩量</t>
  </si>
  <si>
    <t>教学效果得分</t>
  </si>
  <si>
    <t>教学效果量</t>
  </si>
  <si>
    <t>教学改革与研究得分</t>
  </si>
  <si>
    <t>教学改革与研究量</t>
  </si>
  <si>
    <t>总分</t>
  </si>
  <si>
    <t>备注</t>
  </si>
  <si>
    <t>省实验示范中心验12分；市级教改项目56分；指导大学生电子设计竞赛省二等奖1项30分；指导大学生新苗计划项目1项100分；指导校级科研项目1项10分</t>
  </si>
  <si>
    <t>省实验示范中心验4分；市级教改项目8分</t>
  </si>
  <si>
    <t xml:space="preserve">讲师 </t>
  </si>
  <si>
    <t>省实验示范中心验10分；浙江省大学生电子设计竞赛二等奖30分</t>
  </si>
  <si>
    <t>大学物理E1课改14分</t>
  </si>
  <si>
    <t>施碧云</t>
  </si>
  <si>
    <t>学评教综合分</t>
  </si>
  <si>
    <t>叶青芳</t>
  </si>
  <si>
    <t>指导学生发表论文10分；参与《数学模型课程可视化教学、团队研讨式学习和交叉评阅换位式教学的研究与实践》，市级25分；《数学模型与数学软件》课程质量标准建设研究，校级10分；可视化教学与团队研讨式学习模式探索，文理学院学报10分</t>
  </si>
  <si>
    <t>魏雪蕊</t>
  </si>
  <si>
    <t>何济位</t>
  </si>
  <si>
    <t>研究员</t>
  </si>
  <si>
    <t>等级</t>
  </si>
  <si>
    <t>A</t>
  </si>
  <si>
    <t>B</t>
  </si>
  <si>
    <t>C</t>
  </si>
  <si>
    <t>等级</t>
  </si>
  <si>
    <t>A</t>
  </si>
  <si>
    <t>C</t>
  </si>
  <si>
    <t>数理信息学院2014年度教学业绩考核情况一览表（大物理学科）</t>
  </si>
  <si>
    <t>数理信息学院2014年度教学业绩考核情况一览表（大数学学科）</t>
  </si>
  <si>
    <t>国家级大学生创新创业训练计划项目200分；浙江省大学生科技创新活动计划暨新苗人才计划项目100分；电子省实验示范中心4分</t>
  </si>
  <si>
    <t>浙江省大学生电子设计竞赛 省一等奖（2014年只有省级比赛）50分；指导学生发表论文一篇20分；指导学生校级科重点研项目一项10分；2012年Protel制图 校级重点课程建设25分；省实验示范中心验20分</t>
  </si>
  <si>
    <t>指导学生科研活动市级科研项目一项40分；指导学生科研活动校级科研项目一项10分</t>
  </si>
  <si>
    <r>
      <t>物理竞赛负责3</t>
    </r>
    <r>
      <rPr>
        <sz val="12"/>
        <rFont val="宋体"/>
        <family val="0"/>
      </rPr>
      <t>0</t>
    </r>
    <r>
      <rPr>
        <sz val="12"/>
        <rFont val="宋体"/>
        <family val="0"/>
      </rPr>
      <t>分； 大学物理E1课改21分</t>
    </r>
  </si>
  <si>
    <t>负责高等数学竞赛20分；</t>
  </si>
  <si>
    <t>B</t>
  </si>
  <si>
    <t>罗  珩</t>
  </si>
  <si>
    <t>B</t>
  </si>
  <si>
    <t>C</t>
  </si>
  <si>
    <t>数学建模省二一项30分；校级数学建模改革、创新与实践20分；参与《数学模型课程可视化教学、团队研讨式学习和交叉评阅换位式教学的研究与实践》，市级5分；数学建模课程教学的可视化，市级20分；《数学模型与数学软件》课程学习团队建设试点项目，校级重点20分；《数学模型与数学软件》课程质量标准建设研究，校级5分</t>
  </si>
  <si>
    <t>数学建模国二1项100分；指导学生一般期刊20分；参与姚燕云《证券投资分析》校级重点建设课程10分；参与盛宝怀校级教学建设2分；数学建模课程教学的可视化，市级5分</t>
  </si>
  <si>
    <t xml:space="preserve">参与盛宝怀校级教学建设2分；数学建模国二1项100分；参与王晓军市级精品课程《数学课程与教学论》40分（2013年立项） </t>
  </si>
  <si>
    <t>数学建模省三两项20分；参与盛宝怀校级教学建设2分</t>
  </si>
  <si>
    <t>数学建模竞赛省三两项20分；统计调查方案省三等奖1项20分；参与盛宝怀校级教学建设2分；《数学模型课程可视化教学、团队研讨式学习和交叉评阅换位式教学的研究与实践》，市级5分；《数学模型与数学软件》课程质量标准建设研究，校级5分</t>
  </si>
  <si>
    <t>参与盛宝怀校级教学建设2分；全国大学生数学建模竞赛省三等奖20分</t>
  </si>
  <si>
    <t>《高等数学D2》第六批课程教学改革模式28分</t>
  </si>
  <si>
    <t>参与周凤燕第六批校级课改6分</t>
  </si>
  <si>
    <t>《数学分析2》校级课程教学模式改革1项28分</t>
  </si>
  <si>
    <t>微电子省级特色专业40分；省实验示范中心验16分；校级科研项目《稀土氧化物光子晶体的制备及选择辐射特性研究》10分；2012校级重点建设课程《LED的应用》35分</t>
  </si>
  <si>
    <t>微电子省级特色专业60分；省实验示范中心4分；参与谭永胜校级重点建设课程15分</t>
  </si>
  <si>
    <t>校级重点建设课程：物理学史35分</t>
  </si>
  <si>
    <t>参与余国祥校级重点建设课程《物理学史》10分</t>
  </si>
  <si>
    <t>指导学生考研8人上线20分；参与余国祥校级重点建设课程《物理学史》5分</t>
  </si>
  <si>
    <t>省实验示范中心验10分；指导学生考研10人上线30分；数字信号处理教学模式改革（校级重点）56分</t>
  </si>
  <si>
    <t>指导数学112沈婷的《车道被占对城市道路通行能力影响模型优化及其推广》获国家级科研创新项目200分；参与周凤燕第六批校级课改6分；参与左兰校级课改《空间与图形》12分</t>
  </si>
  <si>
    <t>数学建模国二1项100分；校级课程教学模式改革《空间与图形》1项28分；参与盛宝怀校级教学建设2分</t>
  </si>
  <si>
    <r>
      <t>负责高等数学竞赛10分；辅导学生考研上线</t>
    </r>
    <r>
      <rPr>
        <sz val="12"/>
        <rFont val="宋体"/>
        <family val="0"/>
      </rPr>
      <t>5人得5分</t>
    </r>
  </si>
  <si>
    <r>
      <t>校级课改抽象代数28分；参与俞宏毓校级重点建设课程《数学史》</t>
    </r>
    <r>
      <rPr>
        <sz val="12"/>
        <rFont val="宋体"/>
        <family val="0"/>
      </rPr>
      <t>7.5分</t>
    </r>
  </si>
  <si>
    <r>
      <t>参与俞宏毓义务教育阶段数学课堂教学的研究，浙江省教育厅2014年研究课题</t>
    </r>
    <r>
      <rPr>
        <sz val="12"/>
        <rFont val="宋体"/>
        <family val="0"/>
      </rPr>
      <t>16分</t>
    </r>
  </si>
  <si>
    <r>
      <t>统计调查方案省三1项20分；参与俞宏毓地方院校数学教育类课程课堂教学改革的研究，绍兴市</t>
    </r>
    <r>
      <rPr>
        <sz val="12"/>
        <rFont val="宋体"/>
        <family val="0"/>
      </rPr>
      <t>2014</t>
    </r>
    <r>
      <rPr>
        <sz val="12"/>
        <rFont val="宋体"/>
        <family val="0"/>
      </rPr>
      <t>年教育科学规划课题（</t>
    </r>
    <r>
      <rPr>
        <sz val="12"/>
        <rFont val="宋体"/>
        <family val="0"/>
      </rPr>
      <t>SGJ14008</t>
    </r>
    <r>
      <rPr>
        <sz val="12"/>
        <rFont val="宋体"/>
        <family val="0"/>
      </rPr>
      <t>）</t>
    </r>
    <r>
      <rPr>
        <sz val="12"/>
        <rFont val="宋体"/>
        <family val="0"/>
      </rPr>
      <t>10分</t>
    </r>
  </si>
  <si>
    <r>
      <t>数学建模省二1项30分；统计调查方案省二1项30分；《证券投资分析》校级重点建设课程20分；绍兴市教育规划课题56分；参与盛宝怀校级教学建设2分；参与俞宏毓地方院校数学教育类课程课堂教学改革的研究，绍兴市</t>
    </r>
    <r>
      <rPr>
        <sz val="12"/>
        <rFont val="宋体"/>
        <family val="0"/>
      </rPr>
      <t>2014</t>
    </r>
    <r>
      <rPr>
        <sz val="12"/>
        <rFont val="宋体"/>
        <family val="0"/>
      </rPr>
      <t>年教育科学规划课题（</t>
    </r>
    <r>
      <rPr>
        <sz val="12"/>
        <rFont val="宋体"/>
        <family val="0"/>
      </rPr>
      <t>SGJ14008</t>
    </r>
    <r>
      <rPr>
        <sz val="12"/>
        <rFont val="宋体"/>
        <family val="0"/>
      </rPr>
      <t>）</t>
    </r>
    <r>
      <rPr>
        <sz val="12"/>
        <rFont val="宋体"/>
        <family val="0"/>
      </rPr>
      <t>10分</t>
    </r>
  </si>
  <si>
    <r>
      <t>参与王会敏校级课改《数学分析》 12分；参与俞宏毓“研讨式”教学模式的实践——《数学课程标准与教科书研究》课程教学改革的研究，浙江省社科联2014</t>
    </r>
    <r>
      <rPr>
        <sz val="12"/>
        <rFont val="宋体"/>
        <family val="0"/>
      </rPr>
      <t>年研究课题</t>
    </r>
    <r>
      <rPr>
        <sz val="12"/>
        <rFont val="宋体"/>
        <family val="0"/>
      </rPr>
      <t>16分；参与俞宏毓义务教育阶段数学课堂教学的研究，浙江省教育厅2014年研究课题4分；参与俞宏毓地方院校数学教育类课程课堂教学改革的研究，绍兴市2014年教育科学规划课题（SGJ14008）2分</t>
    </r>
  </si>
  <si>
    <r>
      <t>2012年校级重点建设课程《数学史》1项35</t>
    </r>
    <r>
      <rPr>
        <sz val="12"/>
        <rFont val="宋体"/>
        <family val="0"/>
      </rPr>
      <t>分；“研讨式”教学模式的实践——《数学课程标准与教科书研究》课程教学改革的研究，浙江省社科联</t>
    </r>
    <r>
      <rPr>
        <sz val="12"/>
        <rFont val="宋体"/>
        <family val="0"/>
      </rPr>
      <t>2014</t>
    </r>
    <r>
      <rPr>
        <sz val="12"/>
        <rFont val="宋体"/>
        <family val="0"/>
      </rPr>
      <t>年研究课题</t>
    </r>
    <r>
      <rPr>
        <sz val="12"/>
        <rFont val="宋体"/>
        <family val="0"/>
      </rPr>
      <t>56分；义务教育阶段数学课堂教学的研究，浙江省教育厅2014年研究课题56分；《数学课程标准与教科书研究》校级课程教学模式改革项目28分；地方院校数学教育类课程课堂教学改革的研究，绍兴市2014年教育科学规划课题（SGJ14008）56分；关于教师发展指导差异性的研究，上海教育科研，2014.3  50分；国际课堂教学研究现状与趋势——第12届国际数学教育大会述评，小学数学教与学（人大复印资料），2014.4 100分；“长方形和正方形的面积与周长”教学指导研究报告，数学教育学报，2014.6 50分</t>
    </r>
  </si>
  <si>
    <t>刘  永</t>
  </si>
  <si>
    <t>省统计调查方案一等奖50分；指导学生发表论文20分；绍兴市教育局2014年高等教育教学改革课题56分</t>
  </si>
  <si>
    <t>数学建模省三两项20分；参与盛宝怀校级教学建设2分；参与《数学模型课程可视化教学、团队研讨式学习和交叉评阅换位式教学的研究与实践》，市级5分；数学建模课程教学的可视化，市级5分；《数学模型与数学软件》课程学习团队建设试点项目，校级重点10分；参与刘焕香绍兴市教育局2014年高等教育教学改革课题24分</t>
  </si>
  <si>
    <t>省实验示范中心验4分；《数字电子技术》课程质量标准建设28分</t>
  </si>
  <si>
    <t>省实验示范中心验4分；参与于梅校级重点课改12分；参与吕章德《数字电子技术》课程质量标准建设6分</t>
  </si>
  <si>
    <t>省实验示范中心验4分；参与于梅数字信号处理教学模式改革12分；（教改论文）电子信息工程专业人才培养模式改革探索1分；参与吕章德《数字电子技术》课程质量标准建设研究6分</t>
  </si>
  <si>
    <t>2014微电子省级特色专业15分；省实验示范中心验4分；绍兴市教育规划项目56分；指导学生发表国际会议论文SCI收录80分</t>
  </si>
  <si>
    <t>微电子省级特色专业15分；省实验示范中心验4分；模拟集成电路设计实验教改项目6分；参与李志彬基于CDIO理念的微电子专业创新能力培养模式与实践研究（2014年度市教育规划课题）20分</t>
  </si>
  <si>
    <t>微电子省级特色专业20分；省实验示范中心验4分；模拟集成电路设计实验教改项目28分；指导学生考研上线11人35分；参与李志彬基于CDIO理念的微电子专业创新能力培养模式与实践研究（2014年度市教育规划课题）10分</t>
  </si>
  <si>
    <t>指导学生发表论文 氢含量对非晶硅薄膜结构及电学性质的影响10分；微电子省级特色专业50分；基于CDIO理念的微电子专业创新能力培养模式与实践研究（2014年度市教育规划课题）50分；省实验示范中心验4分；模拟集成电路设计实验教改项目6分</t>
  </si>
  <si>
    <t>数学建模省三等奖1项20分；指导学生论文10分；城市污染扩散规律的数学模型研究2012R426019-胡恺峥，省级
30分；校级重点建设团队40分；参与盛宝怀校级教学建设2分；数学建模课程教学的可视化，市级50分；《数学模型与数学软件》课程学习团队建设试点项目，校级重点50分；《数学模型与数学软件》课程质量标准建设研究，校级20分；可视化教学与团队研讨式学习模式探索，文理学院学报10分；数学建模课程教学的可视化研究，获得绍兴市教科规划课题优秀成果二等奖100分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</si>
</sst>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22" borderId="10" xfId="0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84" fontId="0" fillId="22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84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O25" sqref="O25"/>
    </sheetView>
  </sheetViews>
  <sheetFormatPr defaultColWidth="9.00390625" defaultRowHeight="14.25"/>
  <cols>
    <col min="8" max="8" width="12.75390625" style="0" bestFit="1" customWidth="1"/>
    <col min="9" max="9" width="8.125" style="0" customWidth="1"/>
    <col min="10" max="10" width="30.375" style="0" customWidth="1"/>
    <col min="11" max="11" width="6.625" style="0" customWidth="1"/>
    <col min="12" max="12" width="5.375" style="0" customWidth="1"/>
  </cols>
  <sheetData>
    <row r="1" spans="1:11" ht="22.5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2.75">
      <c r="A2" s="4" t="s">
        <v>0</v>
      </c>
      <c r="B2" s="4" t="s">
        <v>66</v>
      </c>
      <c r="C2" s="4" t="s">
        <v>67</v>
      </c>
      <c r="D2" s="1" t="s">
        <v>68</v>
      </c>
      <c r="E2" s="4" t="s">
        <v>69</v>
      </c>
      <c r="F2" s="1" t="s">
        <v>70</v>
      </c>
      <c r="G2" s="4" t="s">
        <v>71</v>
      </c>
      <c r="H2" s="1" t="s">
        <v>72</v>
      </c>
      <c r="I2" s="4" t="s">
        <v>73</v>
      </c>
      <c r="J2" s="4" t="s">
        <v>74</v>
      </c>
      <c r="K2" s="6" t="s">
        <v>87</v>
      </c>
    </row>
    <row r="3" spans="1:11" ht="85.5">
      <c r="A3" s="2" t="s">
        <v>9</v>
      </c>
      <c r="B3" s="2" t="s">
        <v>3</v>
      </c>
      <c r="C3" s="2">
        <v>91.05</v>
      </c>
      <c r="D3" s="3">
        <v>150</v>
      </c>
      <c r="E3" s="2">
        <v>10</v>
      </c>
      <c r="F3" s="3">
        <f aca="true" t="shared" si="0" ref="F3:F34">200+(E3/300)*50</f>
        <v>201.66666666666666</v>
      </c>
      <c r="G3" s="2">
        <v>106</v>
      </c>
      <c r="H3" s="3">
        <f aca="true" t="shared" si="1" ref="H3:H34">50+(G3/110)*50</f>
        <v>98.18181818181819</v>
      </c>
      <c r="I3" s="2">
        <f aca="true" t="shared" si="2" ref="I3:I34">D3+F3+H3</f>
        <v>449.8484848484848</v>
      </c>
      <c r="J3" s="12" t="s">
        <v>114</v>
      </c>
      <c r="K3" s="7" t="s">
        <v>88</v>
      </c>
    </row>
    <row r="4" spans="1:11" ht="71.25">
      <c r="A4" s="2" t="s">
        <v>1</v>
      </c>
      <c r="B4" s="2" t="s">
        <v>3</v>
      </c>
      <c r="C4" s="2">
        <v>86.288</v>
      </c>
      <c r="D4" s="3">
        <v>142.15485996705107</v>
      </c>
      <c r="E4" s="2">
        <v>140</v>
      </c>
      <c r="F4" s="3">
        <f t="shared" si="0"/>
        <v>223.33333333333334</v>
      </c>
      <c r="G4" s="2">
        <v>68</v>
      </c>
      <c r="H4" s="3">
        <f t="shared" si="1"/>
        <v>80.9090909090909</v>
      </c>
      <c r="I4" s="2">
        <f t="shared" si="2"/>
        <v>446.3972842094753</v>
      </c>
      <c r="J4" s="9" t="s">
        <v>75</v>
      </c>
      <c r="K4" s="7" t="s">
        <v>88</v>
      </c>
    </row>
    <row r="5" spans="1:11" ht="114">
      <c r="A5" s="2" t="s">
        <v>16</v>
      </c>
      <c r="B5" s="2" t="s">
        <v>3</v>
      </c>
      <c r="C5" s="2">
        <v>87.27</v>
      </c>
      <c r="D5" s="3">
        <v>143.77265238879735</v>
      </c>
      <c r="E5" s="2">
        <v>10</v>
      </c>
      <c r="F5" s="3">
        <f t="shared" si="0"/>
        <v>201.66666666666666</v>
      </c>
      <c r="G5" s="17">
        <f>140-30</f>
        <v>110</v>
      </c>
      <c r="H5" s="3">
        <f t="shared" si="1"/>
        <v>100</v>
      </c>
      <c r="I5" s="2">
        <f t="shared" si="2"/>
        <v>445.439319055464</v>
      </c>
      <c r="J5" s="11" t="s">
        <v>138</v>
      </c>
      <c r="K5" s="7" t="s">
        <v>88</v>
      </c>
    </row>
    <row r="6" spans="1:11" ht="57">
      <c r="A6" s="2" t="s">
        <v>7</v>
      </c>
      <c r="B6" s="2" t="s">
        <v>3</v>
      </c>
      <c r="C6" s="2">
        <v>84.069</v>
      </c>
      <c r="D6" s="3">
        <v>138.499176276771</v>
      </c>
      <c r="E6" s="17">
        <v>300</v>
      </c>
      <c r="F6" s="3">
        <f t="shared" si="0"/>
        <v>250</v>
      </c>
      <c r="G6" s="2">
        <v>4</v>
      </c>
      <c r="H6" s="3">
        <f t="shared" si="1"/>
        <v>51.81818181818182</v>
      </c>
      <c r="I6" s="2">
        <f t="shared" si="2"/>
        <v>440.3173580949528</v>
      </c>
      <c r="J6" s="9" t="s">
        <v>96</v>
      </c>
      <c r="K6" s="7" t="s">
        <v>88</v>
      </c>
    </row>
    <row r="7" spans="1:11" ht="57">
      <c r="A7" s="2" t="s">
        <v>22</v>
      </c>
      <c r="B7" s="2" t="s">
        <v>3</v>
      </c>
      <c r="C7" s="2">
        <v>83.017</v>
      </c>
      <c r="D7" s="3">
        <v>136.7660626029654</v>
      </c>
      <c r="E7" s="2">
        <v>80</v>
      </c>
      <c r="F7" s="3">
        <f t="shared" si="0"/>
        <v>213.33333333333334</v>
      </c>
      <c r="G7" s="2">
        <f>19+56</f>
        <v>75</v>
      </c>
      <c r="H7" s="3">
        <f t="shared" si="1"/>
        <v>84.0909090909091</v>
      </c>
      <c r="I7" s="2">
        <f t="shared" si="2"/>
        <v>434.19030502720784</v>
      </c>
      <c r="J7" s="11" t="s">
        <v>135</v>
      </c>
      <c r="K7" s="7" t="s">
        <v>88</v>
      </c>
    </row>
    <row r="8" spans="1:11" ht="57">
      <c r="A8" s="2" t="s">
        <v>8</v>
      </c>
      <c r="B8" s="2" t="s">
        <v>3</v>
      </c>
      <c r="C8" s="2">
        <v>87.225</v>
      </c>
      <c r="D8" s="3">
        <v>143.6985172981878</v>
      </c>
      <c r="E8" s="2">
        <v>30</v>
      </c>
      <c r="F8" s="3">
        <f t="shared" si="0"/>
        <v>205</v>
      </c>
      <c r="G8" s="2">
        <f>90-24</f>
        <v>66</v>
      </c>
      <c r="H8" s="3">
        <f t="shared" si="1"/>
        <v>80</v>
      </c>
      <c r="I8" s="2">
        <f t="shared" si="2"/>
        <v>428.69851729818777</v>
      </c>
      <c r="J8" s="12" t="s">
        <v>119</v>
      </c>
      <c r="K8" s="7" t="s">
        <v>88</v>
      </c>
    </row>
    <row r="9" spans="1:11" ht="42.75">
      <c r="A9" s="2" t="s">
        <v>12</v>
      </c>
      <c r="B9" s="2" t="s">
        <v>13</v>
      </c>
      <c r="C9" s="2">
        <v>82.54</v>
      </c>
      <c r="D9" s="3">
        <v>135.98023064250415</v>
      </c>
      <c r="E9" s="2"/>
      <c r="F9" s="3">
        <f t="shared" si="0"/>
        <v>200</v>
      </c>
      <c r="G9" s="2">
        <f>64+15</f>
        <v>79</v>
      </c>
      <c r="H9" s="3">
        <f t="shared" si="1"/>
        <v>85.9090909090909</v>
      </c>
      <c r="I9" s="2">
        <f t="shared" si="2"/>
        <v>421.889321551595</v>
      </c>
      <c r="J9" s="9" t="s">
        <v>115</v>
      </c>
      <c r="K9" s="7" t="s">
        <v>88</v>
      </c>
    </row>
    <row r="10" spans="1:11" ht="114">
      <c r="A10" s="2" t="s">
        <v>10</v>
      </c>
      <c r="B10" s="2" t="s">
        <v>77</v>
      </c>
      <c r="C10" s="2">
        <v>82.396</v>
      </c>
      <c r="D10" s="3">
        <v>135.74299835255354</v>
      </c>
      <c r="E10" s="2">
        <f>(11-4)*5</f>
        <v>35</v>
      </c>
      <c r="F10" s="3">
        <f t="shared" si="0"/>
        <v>205.83333333333334</v>
      </c>
      <c r="G10" s="2">
        <f>52+10</f>
        <v>62</v>
      </c>
      <c r="H10" s="3">
        <f t="shared" si="1"/>
        <v>78.18181818181819</v>
      </c>
      <c r="I10" s="2">
        <f t="shared" si="2"/>
        <v>419.7581498677051</v>
      </c>
      <c r="J10" s="9" t="s">
        <v>137</v>
      </c>
      <c r="K10" s="7" t="s">
        <v>88</v>
      </c>
    </row>
    <row r="11" spans="1:11" ht="99.75">
      <c r="A11" s="2" t="s">
        <v>2</v>
      </c>
      <c r="B11" s="2" t="s">
        <v>3</v>
      </c>
      <c r="C11" s="2">
        <v>81.635</v>
      </c>
      <c r="D11" s="3">
        <v>134.48929159802307</v>
      </c>
      <c r="E11" s="2">
        <v>80</v>
      </c>
      <c r="F11" s="3">
        <f t="shared" si="0"/>
        <v>213.33333333333334</v>
      </c>
      <c r="G11" s="2">
        <v>45</v>
      </c>
      <c r="H11" s="3">
        <f t="shared" si="1"/>
        <v>70.45454545454545</v>
      </c>
      <c r="I11" s="2">
        <f t="shared" si="2"/>
        <v>418.27717038590185</v>
      </c>
      <c r="J11" s="9" t="s">
        <v>97</v>
      </c>
      <c r="K11" s="7" t="s">
        <v>88</v>
      </c>
    </row>
    <row r="12" spans="1:11" ht="28.5">
      <c r="A12" s="2" t="s">
        <v>5</v>
      </c>
      <c r="B12" s="2" t="s">
        <v>18</v>
      </c>
      <c r="C12" s="2">
        <v>84.052</v>
      </c>
      <c r="D12" s="3">
        <v>138.47116968698518</v>
      </c>
      <c r="E12" s="2"/>
      <c r="F12" s="3">
        <f t="shared" si="0"/>
        <v>200</v>
      </c>
      <c r="G12" s="2">
        <v>50</v>
      </c>
      <c r="H12" s="3">
        <f t="shared" si="1"/>
        <v>72.72727272727272</v>
      </c>
      <c r="I12" s="2">
        <f t="shared" si="2"/>
        <v>411.1984424142579</v>
      </c>
      <c r="J12" s="12" t="s">
        <v>116</v>
      </c>
      <c r="K12" s="7" t="s">
        <v>88</v>
      </c>
    </row>
    <row r="13" spans="1:11" ht="28.5">
      <c r="A13" s="2" t="s">
        <v>11</v>
      </c>
      <c r="B13" s="2" t="s">
        <v>3</v>
      </c>
      <c r="C13" s="2">
        <v>88.51</v>
      </c>
      <c r="D13" s="3">
        <v>145.81548599670512</v>
      </c>
      <c r="E13" s="2"/>
      <c r="F13" s="3">
        <f t="shared" si="0"/>
        <v>200</v>
      </c>
      <c r="G13" s="2">
        <v>12</v>
      </c>
      <c r="H13" s="3">
        <f t="shared" si="1"/>
        <v>55.45454545454545</v>
      </c>
      <c r="I13" s="2">
        <f t="shared" si="2"/>
        <v>401.27003145125053</v>
      </c>
      <c r="J13" s="9" t="s">
        <v>76</v>
      </c>
      <c r="K13" s="7" t="s">
        <v>89</v>
      </c>
    </row>
    <row r="14" spans="1:11" ht="28.5">
      <c r="A14" s="2" t="s">
        <v>6</v>
      </c>
      <c r="B14" s="2" t="s">
        <v>18</v>
      </c>
      <c r="C14" s="2">
        <v>82.814</v>
      </c>
      <c r="D14" s="3">
        <v>136.4316309719934</v>
      </c>
      <c r="E14" s="2">
        <v>30</v>
      </c>
      <c r="F14" s="3">
        <f t="shared" si="0"/>
        <v>205</v>
      </c>
      <c r="G14" s="2">
        <v>21</v>
      </c>
      <c r="H14" s="3">
        <f t="shared" si="1"/>
        <v>59.54545454545455</v>
      </c>
      <c r="I14" s="2">
        <f t="shared" si="2"/>
        <v>400.97708551744796</v>
      </c>
      <c r="J14" s="11" t="s">
        <v>99</v>
      </c>
      <c r="K14" s="7" t="s">
        <v>89</v>
      </c>
    </row>
    <row r="15" spans="1:11" ht="28.5">
      <c r="A15" s="2" t="s">
        <v>14</v>
      </c>
      <c r="B15" s="2" t="s">
        <v>13</v>
      </c>
      <c r="C15" s="2">
        <v>82.682</v>
      </c>
      <c r="D15" s="3">
        <v>136.21416803953872</v>
      </c>
      <c r="E15" s="2"/>
      <c r="F15" s="3">
        <f t="shared" si="0"/>
        <v>200</v>
      </c>
      <c r="G15" s="2">
        <v>32</v>
      </c>
      <c r="H15" s="3">
        <f t="shared" si="1"/>
        <v>64.54545454545455</v>
      </c>
      <c r="I15" s="2">
        <f t="shared" si="2"/>
        <v>400.7596225849933</v>
      </c>
      <c r="J15" s="11" t="s">
        <v>132</v>
      </c>
      <c r="K15" s="7" t="s">
        <v>89</v>
      </c>
    </row>
    <row r="16" spans="1:11" ht="42.75">
      <c r="A16" s="2" t="s">
        <v>17</v>
      </c>
      <c r="B16" s="2" t="s">
        <v>18</v>
      </c>
      <c r="C16" s="2">
        <v>85.405</v>
      </c>
      <c r="D16" s="3">
        <v>140.7001647446458</v>
      </c>
      <c r="E16" s="2">
        <v>50</v>
      </c>
      <c r="F16" s="3">
        <f t="shared" si="0"/>
        <v>208.33333333333334</v>
      </c>
      <c r="G16" s="2"/>
      <c r="H16" s="3">
        <f t="shared" si="1"/>
        <v>50</v>
      </c>
      <c r="I16" s="2">
        <f t="shared" si="2"/>
        <v>399.0334980779792</v>
      </c>
      <c r="J16" s="9" t="s">
        <v>98</v>
      </c>
      <c r="K16" s="7" t="s">
        <v>89</v>
      </c>
    </row>
    <row r="17" spans="1:11" ht="14.25">
      <c r="A17" s="2" t="s">
        <v>24</v>
      </c>
      <c r="B17" s="2" t="s">
        <v>13</v>
      </c>
      <c r="C17" s="2">
        <v>90.17</v>
      </c>
      <c r="D17" s="3">
        <v>148.5502471169687</v>
      </c>
      <c r="E17" s="2"/>
      <c r="F17" s="3">
        <f t="shared" si="0"/>
        <v>200</v>
      </c>
      <c r="G17" s="2"/>
      <c r="H17" s="3">
        <f t="shared" si="1"/>
        <v>50</v>
      </c>
      <c r="I17" s="2">
        <f t="shared" si="2"/>
        <v>398.5502471169687</v>
      </c>
      <c r="J17" s="2"/>
      <c r="K17" s="7" t="s">
        <v>89</v>
      </c>
    </row>
    <row r="18" spans="1:11" ht="99.75">
      <c r="A18" s="9" t="s">
        <v>19</v>
      </c>
      <c r="B18" s="2" t="s">
        <v>3</v>
      </c>
      <c r="C18" s="2">
        <v>85.32</v>
      </c>
      <c r="D18" s="3">
        <v>126.50411861614496</v>
      </c>
      <c r="E18" s="2"/>
      <c r="F18" s="3">
        <f t="shared" si="0"/>
        <v>200</v>
      </c>
      <c r="G18" s="2">
        <f>25+20</f>
        <v>45</v>
      </c>
      <c r="H18" s="3">
        <f t="shared" si="1"/>
        <v>70.45454545454545</v>
      </c>
      <c r="I18" s="2">
        <f t="shared" si="2"/>
        <v>396.9586640706904</v>
      </c>
      <c r="J18" s="9" t="s">
        <v>136</v>
      </c>
      <c r="K18" s="7" t="s">
        <v>90</v>
      </c>
    </row>
    <row r="19" spans="1:11" ht="85.5">
      <c r="A19" s="2" t="s">
        <v>102</v>
      </c>
      <c r="B19" s="2" t="s">
        <v>18</v>
      </c>
      <c r="C19" s="2">
        <v>82.755</v>
      </c>
      <c r="D19" s="3">
        <v>136.334431630972</v>
      </c>
      <c r="E19" s="2"/>
      <c r="F19" s="3">
        <f t="shared" si="0"/>
        <v>200</v>
      </c>
      <c r="G19" s="2">
        <f>24.3-10.5-3.5-2.5+12+6-2.8</f>
        <v>23</v>
      </c>
      <c r="H19" s="3">
        <f t="shared" si="1"/>
        <v>60.45454545454545</v>
      </c>
      <c r="I19" s="2">
        <f t="shared" si="2"/>
        <v>396.78897708551744</v>
      </c>
      <c r="J19" s="9" t="s">
        <v>134</v>
      </c>
      <c r="K19" s="7" t="s">
        <v>89</v>
      </c>
    </row>
    <row r="20" spans="1:11" ht="14.25">
      <c r="A20" s="2" t="s">
        <v>4</v>
      </c>
      <c r="B20" s="2" t="s">
        <v>13</v>
      </c>
      <c r="C20" s="2">
        <v>87.937</v>
      </c>
      <c r="D20" s="3">
        <v>144.87149917627676</v>
      </c>
      <c r="E20" s="2"/>
      <c r="F20" s="3">
        <f t="shared" si="0"/>
        <v>200</v>
      </c>
      <c r="G20" s="2"/>
      <c r="H20" s="3">
        <f t="shared" si="1"/>
        <v>50</v>
      </c>
      <c r="I20" s="2">
        <f t="shared" si="2"/>
        <v>394.87149917627676</v>
      </c>
      <c r="J20" s="11"/>
      <c r="K20" s="7" t="s">
        <v>89</v>
      </c>
    </row>
    <row r="21" spans="1:11" ht="28.5">
      <c r="A21" s="2" t="s">
        <v>23</v>
      </c>
      <c r="B21" s="2" t="s">
        <v>3</v>
      </c>
      <c r="C21" s="2">
        <v>81.823</v>
      </c>
      <c r="D21" s="3">
        <v>134.7990115321252</v>
      </c>
      <c r="E21" s="2">
        <v>30</v>
      </c>
      <c r="F21" s="3">
        <f t="shared" si="0"/>
        <v>205</v>
      </c>
      <c r="G21" s="2">
        <v>10</v>
      </c>
      <c r="H21" s="3">
        <f t="shared" si="1"/>
        <v>54.54545454545455</v>
      </c>
      <c r="I21" s="2">
        <f t="shared" si="2"/>
        <v>394.34446607757974</v>
      </c>
      <c r="J21" s="9" t="s">
        <v>78</v>
      </c>
      <c r="K21" s="7" t="s">
        <v>89</v>
      </c>
    </row>
    <row r="22" spans="1:11" ht="57">
      <c r="A22" s="2" t="s">
        <v>15</v>
      </c>
      <c r="B22" s="2" t="s">
        <v>3</v>
      </c>
      <c r="C22" s="2">
        <v>80.603</v>
      </c>
      <c r="D22" s="3">
        <v>132.78912685337727</v>
      </c>
      <c r="E22" s="2"/>
      <c r="F22" s="3">
        <f t="shared" si="0"/>
        <v>200</v>
      </c>
      <c r="G22" s="2">
        <f>4+12+6</f>
        <v>22</v>
      </c>
      <c r="H22" s="3">
        <f t="shared" si="1"/>
        <v>60</v>
      </c>
      <c r="I22" s="2">
        <f t="shared" si="2"/>
        <v>392.7891268533773</v>
      </c>
      <c r="J22" s="9" t="s">
        <v>133</v>
      </c>
      <c r="K22" s="7" t="s">
        <v>89</v>
      </c>
    </row>
    <row r="23" spans="1:11" ht="14.25">
      <c r="A23" s="2" t="s">
        <v>20</v>
      </c>
      <c r="B23" s="2" t="s">
        <v>18</v>
      </c>
      <c r="C23" s="2">
        <v>81.845</v>
      </c>
      <c r="D23" s="3">
        <v>134.835255354201</v>
      </c>
      <c r="E23" s="2"/>
      <c r="F23" s="3">
        <f t="shared" si="0"/>
        <v>200</v>
      </c>
      <c r="G23" s="2">
        <v>14</v>
      </c>
      <c r="H23" s="3">
        <f t="shared" si="1"/>
        <v>56.36363636363636</v>
      </c>
      <c r="I23" s="2">
        <f t="shared" si="2"/>
        <v>391.19889171783734</v>
      </c>
      <c r="J23" s="9" t="s">
        <v>79</v>
      </c>
      <c r="K23" s="7" t="s">
        <v>89</v>
      </c>
    </row>
    <row r="24" spans="1:11" ht="14.25">
      <c r="A24" s="2" t="s">
        <v>27</v>
      </c>
      <c r="B24" s="2" t="s">
        <v>3</v>
      </c>
      <c r="C24" s="2">
        <v>83.318</v>
      </c>
      <c r="D24" s="3">
        <v>137.26194398682043</v>
      </c>
      <c r="E24" s="2">
        <v>20</v>
      </c>
      <c r="F24" s="3">
        <f t="shared" si="0"/>
        <v>203.33333333333334</v>
      </c>
      <c r="G24" s="2"/>
      <c r="H24" s="3">
        <f t="shared" si="1"/>
        <v>50</v>
      </c>
      <c r="I24" s="2">
        <f t="shared" si="2"/>
        <v>390.59527732015374</v>
      </c>
      <c r="J24" s="9" t="s">
        <v>100</v>
      </c>
      <c r="K24" s="7" t="s">
        <v>89</v>
      </c>
    </row>
    <row r="25" spans="1:11" ht="14.25">
      <c r="A25" s="2" t="s">
        <v>26</v>
      </c>
      <c r="B25" s="2" t="s">
        <v>3</v>
      </c>
      <c r="C25" s="2">
        <v>84.47</v>
      </c>
      <c r="D25" s="3">
        <v>139.15980230642506</v>
      </c>
      <c r="E25" s="2"/>
      <c r="F25" s="3">
        <f t="shared" si="0"/>
        <v>200</v>
      </c>
      <c r="G25" s="2"/>
      <c r="H25" s="3">
        <f t="shared" si="1"/>
        <v>50</v>
      </c>
      <c r="I25" s="2">
        <f t="shared" si="2"/>
        <v>389.15980230642504</v>
      </c>
      <c r="J25" s="2"/>
      <c r="K25" s="7" t="s">
        <v>89</v>
      </c>
    </row>
    <row r="26" spans="1:11" ht="14.25">
      <c r="A26" s="2" t="s">
        <v>32</v>
      </c>
      <c r="B26" s="2" t="s">
        <v>3</v>
      </c>
      <c r="C26" s="2">
        <v>82.597</v>
      </c>
      <c r="D26" s="3">
        <v>136.07413509060953</v>
      </c>
      <c r="E26" s="2"/>
      <c r="F26" s="3">
        <f t="shared" si="0"/>
        <v>200</v>
      </c>
      <c r="G26" s="2"/>
      <c r="H26" s="3">
        <f t="shared" si="1"/>
        <v>50</v>
      </c>
      <c r="I26" s="2">
        <f t="shared" si="2"/>
        <v>386.0741350906095</v>
      </c>
      <c r="J26" s="9"/>
      <c r="K26" s="7" t="s">
        <v>89</v>
      </c>
    </row>
    <row r="27" spans="1:11" ht="14.25">
      <c r="A27" s="2" t="s">
        <v>28</v>
      </c>
      <c r="B27" s="2" t="s">
        <v>3</v>
      </c>
      <c r="C27" s="2">
        <v>81.61</v>
      </c>
      <c r="D27" s="3">
        <v>134.44810543657331</v>
      </c>
      <c r="E27" s="2"/>
      <c r="F27" s="3">
        <f t="shared" si="0"/>
        <v>200</v>
      </c>
      <c r="G27" s="2"/>
      <c r="H27" s="3">
        <f t="shared" si="1"/>
        <v>50</v>
      </c>
      <c r="I27" s="2">
        <f t="shared" si="2"/>
        <v>384.4481054365733</v>
      </c>
      <c r="J27" s="9"/>
      <c r="K27" s="7" t="s">
        <v>89</v>
      </c>
    </row>
    <row r="28" spans="1:11" ht="14.25">
      <c r="A28" s="2" t="s">
        <v>29</v>
      </c>
      <c r="B28" s="2" t="s">
        <v>30</v>
      </c>
      <c r="C28" s="2">
        <v>80.606</v>
      </c>
      <c r="D28" s="3">
        <v>132.79406919275124</v>
      </c>
      <c r="E28" s="2"/>
      <c r="F28" s="3">
        <f t="shared" si="0"/>
        <v>200</v>
      </c>
      <c r="G28" s="2"/>
      <c r="H28" s="3">
        <f t="shared" si="1"/>
        <v>50</v>
      </c>
      <c r="I28" s="2">
        <f t="shared" si="2"/>
        <v>382.79406919275124</v>
      </c>
      <c r="J28" s="9"/>
      <c r="K28" s="7" t="s">
        <v>101</v>
      </c>
    </row>
    <row r="29" spans="1:11" ht="42.75">
      <c r="A29" s="9" t="s">
        <v>33</v>
      </c>
      <c r="B29" s="2" t="s">
        <v>3</v>
      </c>
      <c r="C29" s="2">
        <v>79.423</v>
      </c>
      <c r="D29" s="3">
        <v>112.15297717109907</v>
      </c>
      <c r="E29" s="2">
        <v>20</v>
      </c>
      <c r="F29" s="3">
        <f t="shared" si="0"/>
        <v>203.33333333333334</v>
      </c>
      <c r="G29" s="2">
        <v>5</v>
      </c>
      <c r="H29" s="3">
        <f t="shared" si="1"/>
        <v>52.27272727272727</v>
      </c>
      <c r="I29" s="2">
        <f t="shared" si="2"/>
        <v>367.7590377771597</v>
      </c>
      <c r="J29" s="9" t="s">
        <v>118</v>
      </c>
      <c r="K29" s="7" t="s">
        <v>90</v>
      </c>
    </row>
    <row r="30" spans="1:11" ht="28.5">
      <c r="A30" s="9" t="s">
        <v>25</v>
      </c>
      <c r="B30" s="2" t="s">
        <v>13</v>
      </c>
      <c r="C30" s="2">
        <v>89.19</v>
      </c>
      <c r="D30" s="3">
        <v>106.67937983796348</v>
      </c>
      <c r="E30" s="2"/>
      <c r="F30" s="3">
        <f t="shared" si="0"/>
        <v>200</v>
      </c>
      <c r="G30" s="2">
        <v>10</v>
      </c>
      <c r="H30" s="3">
        <f t="shared" si="1"/>
        <v>54.54545454545455</v>
      </c>
      <c r="I30" s="2">
        <f t="shared" si="2"/>
        <v>361.22483438341806</v>
      </c>
      <c r="J30" s="9" t="s">
        <v>117</v>
      </c>
      <c r="K30" s="7" t="s">
        <v>90</v>
      </c>
    </row>
    <row r="31" spans="1:11" ht="14.25">
      <c r="A31" s="9" t="s">
        <v>31</v>
      </c>
      <c r="B31" s="2" t="s">
        <v>3</v>
      </c>
      <c r="C31" s="2">
        <v>81.808</v>
      </c>
      <c r="D31" s="3">
        <v>98.19270416568604</v>
      </c>
      <c r="E31" s="2"/>
      <c r="F31" s="3">
        <f t="shared" si="0"/>
        <v>200</v>
      </c>
      <c r="G31" s="2"/>
      <c r="H31" s="3">
        <f t="shared" si="1"/>
        <v>50</v>
      </c>
      <c r="I31" s="2">
        <f t="shared" si="2"/>
        <v>348.19270416568605</v>
      </c>
      <c r="J31" s="9"/>
      <c r="K31" s="7" t="s">
        <v>90</v>
      </c>
    </row>
    <row r="32" spans="1:11" ht="14.25">
      <c r="A32" s="9" t="s">
        <v>21</v>
      </c>
      <c r="B32" s="2" t="s">
        <v>18</v>
      </c>
      <c r="C32" s="2">
        <v>86.238</v>
      </c>
      <c r="D32" s="3">
        <v>88.4006589785832</v>
      </c>
      <c r="E32" s="2"/>
      <c r="F32" s="3">
        <f t="shared" si="0"/>
        <v>200</v>
      </c>
      <c r="G32" s="2"/>
      <c r="H32" s="3">
        <f t="shared" si="1"/>
        <v>50</v>
      </c>
      <c r="I32" s="2">
        <f t="shared" si="2"/>
        <v>338.4006589785832</v>
      </c>
      <c r="J32" s="9"/>
      <c r="K32" s="7" t="s">
        <v>90</v>
      </c>
    </row>
    <row r="33" spans="1:11" ht="14.25">
      <c r="A33" s="9" t="s">
        <v>34</v>
      </c>
      <c r="B33" s="2" t="s">
        <v>3</v>
      </c>
      <c r="C33" s="2">
        <v>79.379</v>
      </c>
      <c r="D33" s="3">
        <v>79.08631834941555</v>
      </c>
      <c r="E33" s="2"/>
      <c r="F33" s="3">
        <f t="shared" si="0"/>
        <v>200</v>
      </c>
      <c r="G33" s="2"/>
      <c r="H33" s="3">
        <f t="shared" si="1"/>
        <v>50</v>
      </c>
      <c r="I33" s="2">
        <f t="shared" si="2"/>
        <v>329.08631834941554</v>
      </c>
      <c r="J33" s="2"/>
      <c r="K33" s="7" t="s">
        <v>90</v>
      </c>
    </row>
    <row r="34" spans="1:11" ht="14.25">
      <c r="A34" s="9" t="s">
        <v>80</v>
      </c>
      <c r="B34" s="2" t="s">
        <v>3</v>
      </c>
      <c r="C34" s="2">
        <v>82.178</v>
      </c>
      <c r="D34" s="3">
        <v>78.65157291911824</v>
      </c>
      <c r="E34" s="2"/>
      <c r="F34" s="3">
        <f t="shared" si="0"/>
        <v>200</v>
      </c>
      <c r="G34" s="2"/>
      <c r="H34" s="3">
        <f t="shared" si="1"/>
        <v>50</v>
      </c>
      <c r="I34" s="2">
        <f t="shared" si="2"/>
        <v>328.6515729191182</v>
      </c>
      <c r="J34" s="2"/>
      <c r="K34" s="7" t="s">
        <v>90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2">
      <selection activeCell="M35" sqref="M35"/>
    </sheetView>
  </sheetViews>
  <sheetFormatPr defaultColWidth="9.00390625" defaultRowHeight="14.25"/>
  <cols>
    <col min="2" max="2" width="7.25390625" style="0" customWidth="1"/>
    <col min="4" max="4" width="9.50390625" style="0" bestFit="1" customWidth="1"/>
    <col min="6" max="6" width="9.50390625" style="0" bestFit="1" customWidth="1"/>
    <col min="8" max="8" width="8.00390625" style="0" customWidth="1"/>
    <col min="9" max="9" width="9.25390625" style="0" customWidth="1"/>
    <col min="10" max="10" width="34.625" style="0" customWidth="1"/>
    <col min="11" max="11" width="7.375" style="0" customWidth="1"/>
  </cols>
  <sheetData>
    <row r="1" spans="1:11" ht="22.5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5" customFormat="1" ht="42.75">
      <c r="A2" s="4" t="s">
        <v>0</v>
      </c>
      <c r="B2" s="4" t="s">
        <v>66</v>
      </c>
      <c r="C2" s="4" t="s">
        <v>81</v>
      </c>
      <c r="D2" s="1" t="s">
        <v>68</v>
      </c>
      <c r="E2" s="4" t="s">
        <v>69</v>
      </c>
      <c r="F2" s="1" t="s">
        <v>70</v>
      </c>
      <c r="G2" s="4" t="s">
        <v>71</v>
      </c>
      <c r="H2" s="1" t="s">
        <v>72</v>
      </c>
      <c r="I2" s="4" t="s">
        <v>73</v>
      </c>
      <c r="J2" s="4" t="s">
        <v>74</v>
      </c>
      <c r="K2" s="6" t="s">
        <v>91</v>
      </c>
    </row>
    <row r="3" spans="1:11" ht="71.25">
      <c r="A3" s="2" t="s">
        <v>40</v>
      </c>
      <c r="B3" s="2" t="s">
        <v>13</v>
      </c>
      <c r="C3" s="2">
        <v>91.311</v>
      </c>
      <c r="D3" s="8">
        <v>147.16029353303324</v>
      </c>
      <c r="E3" s="16">
        <v>200</v>
      </c>
      <c r="F3" s="8">
        <f aca="true" t="shared" si="0" ref="F3:F37">200+(E3/200)*50</f>
        <v>250</v>
      </c>
      <c r="G3" s="2">
        <f>6+12</f>
        <v>18</v>
      </c>
      <c r="H3" s="3">
        <f aca="true" t="shared" si="1" ref="H3:H37">50+(G3/431)*50</f>
        <v>52.088167053364266</v>
      </c>
      <c r="I3" s="10">
        <f aca="true" t="shared" si="2" ref="I3:I37">D3+F3+H3</f>
        <v>449.2484605863975</v>
      </c>
      <c r="J3" s="9" t="s">
        <v>120</v>
      </c>
      <c r="K3" s="7" t="s">
        <v>92</v>
      </c>
    </row>
    <row r="4" spans="1:11" ht="185.25">
      <c r="A4" s="2" t="s">
        <v>35</v>
      </c>
      <c r="B4" s="2" t="s">
        <v>3</v>
      </c>
      <c r="C4" s="2">
        <v>84.6</v>
      </c>
      <c r="D4" s="8">
        <v>136.34458973064153</v>
      </c>
      <c r="E4" s="2">
        <v>60</v>
      </c>
      <c r="F4" s="8">
        <f t="shared" si="0"/>
        <v>215</v>
      </c>
      <c r="G4" s="2">
        <f>304-30-2</f>
        <v>272</v>
      </c>
      <c r="H4" s="3">
        <f t="shared" si="1"/>
        <v>81.55452436194895</v>
      </c>
      <c r="I4" s="10">
        <f t="shared" si="2"/>
        <v>432.8991140925905</v>
      </c>
      <c r="J4" s="9" t="s">
        <v>139</v>
      </c>
      <c r="K4" s="7" t="s">
        <v>92</v>
      </c>
    </row>
    <row r="5" spans="1:11" ht="256.5">
      <c r="A5" s="2" t="s">
        <v>42</v>
      </c>
      <c r="B5" s="2" t="s">
        <v>3</v>
      </c>
      <c r="C5" s="2">
        <v>82.257</v>
      </c>
      <c r="D5" s="8">
        <v>132.56852148313692</v>
      </c>
      <c r="E5" s="2"/>
      <c r="F5" s="8">
        <f t="shared" si="0"/>
        <v>200</v>
      </c>
      <c r="G5" s="17">
        <f>35+56+56+28+56+50+100+50</f>
        <v>431</v>
      </c>
      <c r="H5" s="3">
        <f t="shared" si="1"/>
        <v>100</v>
      </c>
      <c r="I5" s="10">
        <f t="shared" si="2"/>
        <v>432.5685214831369</v>
      </c>
      <c r="J5" s="13" t="s">
        <v>128</v>
      </c>
      <c r="K5" s="7" t="s">
        <v>92</v>
      </c>
    </row>
    <row r="6" spans="1:11" ht="57">
      <c r="A6" s="2" t="s">
        <v>46</v>
      </c>
      <c r="B6" s="2" t="s">
        <v>18</v>
      </c>
      <c r="C6" s="2">
        <v>93.073</v>
      </c>
      <c r="D6" s="8">
        <v>150</v>
      </c>
      <c r="E6" s="2">
        <v>100</v>
      </c>
      <c r="F6" s="8">
        <f t="shared" si="0"/>
        <v>225</v>
      </c>
      <c r="G6" s="2">
        <f>44-2</f>
        <v>42</v>
      </c>
      <c r="H6" s="3">
        <f t="shared" si="1"/>
        <v>54.872389791183295</v>
      </c>
      <c r="I6" s="10">
        <f t="shared" si="2"/>
        <v>429.8723897911833</v>
      </c>
      <c r="J6" s="9" t="s">
        <v>107</v>
      </c>
      <c r="K6" s="7" t="s">
        <v>92</v>
      </c>
    </row>
    <row r="7" spans="1:11" ht="42.75">
      <c r="A7" s="2" t="s">
        <v>44</v>
      </c>
      <c r="B7" s="2" t="s">
        <v>3</v>
      </c>
      <c r="C7" s="2">
        <v>88.408</v>
      </c>
      <c r="D7" s="8">
        <v>142.48170790669693</v>
      </c>
      <c r="E7" s="2">
        <v>100</v>
      </c>
      <c r="F7" s="8">
        <f t="shared" si="0"/>
        <v>225</v>
      </c>
      <c r="G7" s="2">
        <f>44-2-12</f>
        <v>30</v>
      </c>
      <c r="H7" s="3">
        <f t="shared" si="1"/>
        <v>53.480278422273784</v>
      </c>
      <c r="I7" s="10">
        <f t="shared" si="2"/>
        <v>420.9619863289707</v>
      </c>
      <c r="J7" s="13" t="s">
        <v>121</v>
      </c>
      <c r="K7" s="7" t="s">
        <v>92</v>
      </c>
    </row>
    <row r="8" spans="1:11" ht="99.75">
      <c r="A8" s="2" t="s">
        <v>36</v>
      </c>
      <c r="B8" s="2" t="s">
        <v>3</v>
      </c>
      <c r="C8" s="2">
        <v>90.018</v>
      </c>
      <c r="D8" s="8">
        <v>145.07644537083794</v>
      </c>
      <c r="E8" s="15">
        <v>60</v>
      </c>
      <c r="F8" s="8">
        <f t="shared" si="0"/>
        <v>215</v>
      </c>
      <c r="G8" s="2">
        <f>80-2+10</f>
        <v>88</v>
      </c>
      <c r="H8" s="3">
        <f t="shared" si="1"/>
        <v>60.208816705336424</v>
      </c>
      <c r="I8" s="10">
        <f t="shared" si="2"/>
        <v>420.2852620761744</v>
      </c>
      <c r="J8" s="14" t="s">
        <v>126</v>
      </c>
      <c r="K8" s="7" t="s">
        <v>92</v>
      </c>
    </row>
    <row r="9" spans="1:11" ht="42.75">
      <c r="A9" s="2" t="s">
        <v>41</v>
      </c>
      <c r="B9" s="2" t="s">
        <v>3</v>
      </c>
      <c r="C9" s="2">
        <v>88.564</v>
      </c>
      <c r="D9" s="8">
        <v>142.73312346222858</v>
      </c>
      <c r="E9" s="2">
        <v>70</v>
      </c>
      <c r="F9" s="8">
        <f t="shared" si="0"/>
        <v>217.5</v>
      </c>
      <c r="G9" s="2">
        <v>56</v>
      </c>
      <c r="H9" s="3">
        <f t="shared" si="1"/>
        <v>56.49651972157773</v>
      </c>
      <c r="I9" s="10">
        <f t="shared" si="2"/>
        <v>416.72964318380633</v>
      </c>
      <c r="J9" s="11" t="s">
        <v>130</v>
      </c>
      <c r="K9" s="7" t="s">
        <v>92</v>
      </c>
    </row>
    <row r="10" spans="1:11" ht="128.25">
      <c r="A10" s="2" t="s">
        <v>39</v>
      </c>
      <c r="B10" s="2" t="s">
        <v>13</v>
      </c>
      <c r="C10" s="2">
        <v>90.097</v>
      </c>
      <c r="D10" s="8">
        <v>145.20376478678028</v>
      </c>
      <c r="E10" s="2">
        <v>30</v>
      </c>
      <c r="F10" s="8">
        <f t="shared" si="0"/>
        <v>207.5</v>
      </c>
      <c r="G10" s="2">
        <f>100-10-20</f>
        <v>70</v>
      </c>
      <c r="H10" s="3">
        <f t="shared" si="1"/>
        <v>58.12064965197216</v>
      </c>
      <c r="I10" s="10">
        <f t="shared" si="2"/>
        <v>410.82441443875246</v>
      </c>
      <c r="J10" s="9" t="s">
        <v>105</v>
      </c>
      <c r="K10" s="7" t="s">
        <v>92</v>
      </c>
    </row>
    <row r="11" spans="1:11" ht="28.5">
      <c r="A11" s="2" t="s">
        <v>48</v>
      </c>
      <c r="B11" s="2" t="s">
        <v>3</v>
      </c>
      <c r="C11" s="2">
        <v>92.928</v>
      </c>
      <c r="D11" s="8">
        <v>149.76631246440965</v>
      </c>
      <c r="E11" s="2"/>
      <c r="F11" s="8">
        <f t="shared" si="0"/>
        <v>200</v>
      </c>
      <c r="G11" s="2">
        <v>40</v>
      </c>
      <c r="H11" s="3">
        <f t="shared" si="1"/>
        <v>54.640371229698374</v>
      </c>
      <c r="I11" s="10">
        <f t="shared" si="2"/>
        <v>404.40668369410804</v>
      </c>
      <c r="J11" s="12" t="s">
        <v>111</v>
      </c>
      <c r="K11" s="7" t="s">
        <v>92</v>
      </c>
    </row>
    <row r="12" spans="1:11" ht="28.5">
      <c r="A12" s="2" t="s">
        <v>56</v>
      </c>
      <c r="B12" s="2" t="s">
        <v>18</v>
      </c>
      <c r="C12" s="2">
        <v>92.45</v>
      </c>
      <c r="D12" s="8">
        <v>148.9959494160498</v>
      </c>
      <c r="E12" s="2">
        <v>20</v>
      </c>
      <c r="F12" s="8">
        <f t="shared" si="0"/>
        <v>205</v>
      </c>
      <c r="G12" s="2">
        <v>2</v>
      </c>
      <c r="H12" s="3">
        <f t="shared" si="1"/>
        <v>50.23201856148492</v>
      </c>
      <c r="I12" s="10">
        <f t="shared" si="2"/>
        <v>404.2279679775347</v>
      </c>
      <c r="J12" s="9" t="s">
        <v>110</v>
      </c>
      <c r="K12" s="7" t="s">
        <v>92</v>
      </c>
    </row>
    <row r="13" spans="1:11" ht="99.75">
      <c r="A13" s="2" t="s">
        <v>45</v>
      </c>
      <c r="B13" s="2" t="s">
        <v>3</v>
      </c>
      <c r="C13" s="2">
        <v>88.398</v>
      </c>
      <c r="D13" s="8">
        <v>142.46559152493205</v>
      </c>
      <c r="E13" s="2">
        <v>40</v>
      </c>
      <c r="F13" s="8">
        <f t="shared" si="0"/>
        <v>210</v>
      </c>
      <c r="G13" s="2">
        <f>14-2</f>
        <v>12</v>
      </c>
      <c r="H13" s="3">
        <f t="shared" si="1"/>
        <v>51.39211136890951</v>
      </c>
      <c r="I13" s="10">
        <f t="shared" si="2"/>
        <v>403.8577028938416</v>
      </c>
      <c r="J13" s="9" t="s">
        <v>109</v>
      </c>
      <c r="K13" s="7" t="s">
        <v>89</v>
      </c>
    </row>
    <row r="14" spans="1:11" ht="142.5">
      <c r="A14" s="2" t="s">
        <v>50</v>
      </c>
      <c r="B14" s="2" t="s">
        <v>13</v>
      </c>
      <c r="C14" s="2">
        <v>91.71</v>
      </c>
      <c r="D14" s="8">
        <v>147.80333716545078</v>
      </c>
      <c r="E14" s="2"/>
      <c r="F14" s="8">
        <f t="shared" si="0"/>
        <v>200</v>
      </c>
      <c r="G14" s="2">
        <f>12+16+4+2</f>
        <v>34</v>
      </c>
      <c r="H14" s="3">
        <f t="shared" si="1"/>
        <v>53.94431554524362</v>
      </c>
      <c r="I14" s="10">
        <f t="shared" si="2"/>
        <v>401.7476527106944</v>
      </c>
      <c r="J14" s="14" t="s">
        <v>127</v>
      </c>
      <c r="K14" s="7" t="s">
        <v>89</v>
      </c>
    </row>
    <row r="15" spans="1:11" ht="28.5">
      <c r="A15" s="2" t="s">
        <v>47</v>
      </c>
      <c r="B15" s="2" t="s">
        <v>18</v>
      </c>
      <c r="C15" s="2">
        <v>90.386</v>
      </c>
      <c r="D15" s="8">
        <v>145.66952821978447</v>
      </c>
      <c r="E15" s="2"/>
      <c r="F15" s="8">
        <f t="shared" si="0"/>
        <v>200</v>
      </c>
      <c r="G15" s="2">
        <f>28+7.5</f>
        <v>35.5</v>
      </c>
      <c r="H15" s="3">
        <f t="shared" si="1"/>
        <v>54.11832946635731</v>
      </c>
      <c r="I15" s="10">
        <f t="shared" si="2"/>
        <v>399.78785768614176</v>
      </c>
      <c r="J15" s="14" t="s">
        <v>123</v>
      </c>
      <c r="K15" s="7" t="s">
        <v>89</v>
      </c>
    </row>
    <row r="16" spans="1:11" ht="14.25">
      <c r="A16" s="2" t="s">
        <v>82</v>
      </c>
      <c r="B16" s="2" t="s">
        <v>3</v>
      </c>
      <c r="C16" s="2">
        <v>92.362</v>
      </c>
      <c r="D16" s="8">
        <v>148.85412525651907</v>
      </c>
      <c r="E16" s="2"/>
      <c r="F16" s="8">
        <f t="shared" si="0"/>
        <v>200</v>
      </c>
      <c r="G16" s="2"/>
      <c r="H16" s="3">
        <f t="shared" si="1"/>
        <v>50</v>
      </c>
      <c r="I16" s="10">
        <f t="shared" si="2"/>
        <v>398.85412525651907</v>
      </c>
      <c r="J16" s="9"/>
      <c r="K16" s="7" t="s">
        <v>89</v>
      </c>
    </row>
    <row r="17" spans="1:11" ht="14.25">
      <c r="A17" s="9" t="s">
        <v>58</v>
      </c>
      <c r="B17" s="2" t="s">
        <v>18</v>
      </c>
      <c r="C17" s="2">
        <v>91.765</v>
      </c>
      <c r="D17" s="8">
        <v>147.89197726515746</v>
      </c>
      <c r="E17" s="2"/>
      <c r="F17" s="8">
        <f t="shared" si="0"/>
        <v>200</v>
      </c>
      <c r="G17" s="2"/>
      <c r="H17" s="3">
        <f t="shared" si="1"/>
        <v>50</v>
      </c>
      <c r="I17" s="10">
        <f t="shared" si="2"/>
        <v>397.8919772651575</v>
      </c>
      <c r="J17" s="9"/>
      <c r="K17" s="7" t="s">
        <v>103</v>
      </c>
    </row>
    <row r="18" spans="1:11" ht="99.75">
      <c r="A18" s="2" t="s">
        <v>49</v>
      </c>
      <c r="B18" s="2" t="s">
        <v>13</v>
      </c>
      <c r="C18" s="2">
        <v>86.671</v>
      </c>
      <c r="D18" s="8">
        <v>139.68229239414225</v>
      </c>
      <c r="E18" s="2">
        <v>10</v>
      </c>
      <c r="F18" s="8">
        <f t="shared" si="0"/>
        <v>202.5</v>
      </c>
      <c r="G18" s="2">
        <v>45</v>
      </c>
      <c r="H18" s="3">
        <f t="shared" si="1"/>
        <v>55.220417633410676</v>
      </c>
      <c r="I18" s="10">
        <f t="shared" si="2"/>
        <v>397.40271002755287</v>
      </c>
      <c r="J18" s="9" t="s">
        <v>83</v>
      </c>
      <c r="K18" s="7" t="s">
        <v>89</v>
      </c>
    </row>
    <row r="19" spans="1:11" ht="28.5">
      <c r="A19" s="2" t="s">
        <v>55</v>
      </c>
      <c r="B19" s="2" t="s">
        <v>3</v>
      </c>
      <c r="C19" s="2">
        <v>88.885</v>
      </c>
      <c r="D19" s="8">
        <v>143.25045931688032</v>
      </c>
      <c r="E19" s="2">
        <f>10+5</f>
        <v>15</v>
      </c>
      <c r="F19" s="8">
        <f t="shared" si="0"/>
        <v>203.75</v>
      </c>
      <c r="G19" s="2"/>
      <c r="H19" s="3">
        <f t="shared" si="1"/>
        <v>50</v>
      </c>
      <c r="I19" s="10">
        <f t="shared" si="2"/>
        <v>397.0004593168803</v>
      </c>
      <c r="J19" s="14" t="s">
        <v>122</v>
      </c>
      <c r="K19" s="7" t="s">
        <v>89</v>
      </c>
    </row>
    <row r="20" spans="1:11" ht="14.25">
      <c r="A20" s="2" t="s">
        <v>54</v>
      </c>
      <c r="B20" s="2" t="s">
        <v>18</v>
      </c>
      <c r="C20" s="2">
        <v>90.928</v>
      </c>
      <c r="D20" s="8">
        <v>146.54303611143942</v>
      </c>
      <c r="E20" s="2"/>
      <c r="F20" s="8">
        <f t="shared" si="0"/>
        <v>200</v>
      </c>
      <c r="G20" s="2"/>
      <c r="H20" s="3">
        <f t="shared" si="1"/>
        <v>50</v>
      </c>
      <c r="I20" s="10">
        <f t="shared" si="2"/>
        <v>396.5430361114394</v>
      </c>
      <c r="J20" s="9"/>
      <c r="K20" s="7" t="s">
        <v>89</v>
      </c>
    </row>
    <row r="21" spans="1:11" ht="28.5">
      <c r="A21" s="2" t="s">
        <v>52</v>
      </c>
      <c r="B21" s="2" t="s">
        <v>3</v>
      </c>
      <c r="C21" s="2">
        <v>87.96</v>
      </c>
      <c r="D21" s="8">
        <v>141.75969400363155</v>
      </c>
      <c r="E21" s="2"/>
      <c r="F21" s="8">
        <f t="shared" si="0"/>
        <v>200</v>
      </c>
      <c r="G21" s="2">
        <v>40</v>
      </c>
      <c r="H21" s="3">
        <f t="shared" si="1"/>
        <v>54.640371229698374</v>
      </c>
      <c r="I21" s="10">
        <f t="shared" si="2"/>
        <v>396.40006523332994</v>
      </c>
      <c r="J21" s="9" t="s">
        <v>113</v>
      </c>
      <c r="K21" s="7" t="s">
        <v>89</v>
      </c>
    </row>
    <row r="22" spans="1:11" ht="14.25">
      <c r="A22" s="2" t="s">
        <v>129</v>
      </c>
      <c r="B22" s="2" t="s">
        <v>3</v>
      </c>
      <c r="C22" s="2">
        <v>90.119</v>
      </c>
      <c r="D22" s="8">
        <v>145.23922082666294</v>
      </c>
      <c r="E22" s="2"/>
      <c r="F22" s="8">
        <f t="shared" si="0"/>
        <v>200</v>
      </c>
      <c r="G22" s="2"/>
      <c r="H22" s="3">
        <f t="shared" si="1"/>
        <v>50</v>
      </c>
      <c r="I22" s="10">
        <f t="shared" si="2"/>
        <v>395.239220826663</v>
      </c>
      <c r="J22" s="9"/>
      <c r="K22" s="7" t="s">
        <v>89</v>
      </c>
    </row>
    <row r="23" spans="1:11" ht="42.75">
      <c r="A23" s="2" t="s">
        <v>85</v>
      </c>
      <c r="B23" s="2" t="s">
        <v>86</v>
      </c>
      <c r="C23" s="2">
        <v>87.365</v>
      </c>
      <c r="D23" s="8">
        <v>140.80076928862292</v>
      </c>
      <c r="E23" s="2"/>
      <c r="F23" s="8">
        <f t="shared" si="0"/>
        <v>200</v>
      </c>
      <c r="G23" s="2">
        <v>16</v>
      </c>
      <c r="H23" s="3">
        <f t="shared" si="1"/>
        <v>51.85614849187935</v>
      </c>
      <c r="I23" s="10">
        <f t="shared" si="2"/>
        <v>392.6569177805023</v>
      </c>
      <c r="J23" s="14" t="s">
        <v>124</v>
      </c>
      <c r="K23" s="7" t="s">
        <v>89</v>
      </c>
    </row>
    <row r="24" spans="1:11" ht="57">
      <c r="A24" s="2" t="s">
        <v>84</v>
      </c>
      <c r="B24" s="2" t="s">
        <v>3</v>
      </c>
      <c r="C24" s="2">
        <v>84.559</v>
      </c>
      <c r="D24" s="8">
        <v>136.27851256540566</v>
      </c>
      <c r="E24" s="2">
        <v>20</v>
      </c>
      <c r="F24" s="8">
        <f t="shared" si="0"/>
        <v>205</v>
      </c>
      <c r="G24" s="2">
        <v>10</v>
      </c>
      <c r="H24" s="3">
        <f t="shared" si="1"/>
        <v>51.1600928074246</v>
      </c>
      <c r="I24" s="10">
        <f t="shared" si="2"/>
        <v>392.43860537283024</v>
      </c>
      <c r="J24" s="14" t="s">
        <v>125</v>
      </c>
      <c r="K24" s="7" t="s">
        <v>89</v>
      </c>
    </row>
    <row r="25" spans="1:11" ht="14.25">
      <c r="A25" s="2" t="s">
        <v>51</v>
      </c>
      <c r="B25" s="2" t="s">
        <v>3</v>
      </c>
      <c r="C25" s="2">
        <v>87.414</v>
      </c>
      <c r="D25" s="8">
        <v>140.8797395592707</v>
      </c>
      <c r="E25" s="2"/>
      <c r="F25" s="8">
        <f t="shared" si="0"/>
        <v>200</v>
      </c>
      <c r="G25" s="2"/>
      <c r="H25" s="3">
        <f t="shared" si="1"/>
        <v>50</v>
      </c>
      <c r="I25" s="10">
        <f t="shared" si="2"/>
        <v>390.87973955927066</v>
      </c>
      <c r="J25" s="9"/>
      <c r="K25" s="7" t="s">
        <v>89</v>
      </c>
    </row>
    <row r="26" spans="1:11" ht="14.25">
      <c r="A26" s="2" t="s">
        <v>43</v>
      </c>
      <c r="B26" s="2" t="s">
        <v>18</v>
      </c>
      <c r="C26" s="2">
        <v>87.329</v>
      </c>
      <c r="D26" s="8">
        <v>140.74275031426944</v>
      </c>
      <c r="E26" s="2"/>
      <c r="F26" s="8">
        <f t="shared" si="0"/>
        <v>200</v>
      </c>
      <c r="G26" s="2"/>
      <c r="H26" s="3">
        <f t="shared" si="1"/>
        <v>50</v>
      </c>
      <c r="I26" s="10">
        <f t="shared" si="2"/>
        <v>390.7427503142694</v>
      </c>
      <c r="J26" s="9"/>
      <c r="K26" s="7" t="s">
        <v>89</v>
      </c>
    </row>
    <row r="27" spans="1:11" ht="14.25">
      <c r="A27" s="2" t="s">
        <v>59</v>
      </c>
      <c r="B27" s="2" t="s">
        <v>3</v>
      </c>
      <c r="C27" s="2">
        <v>87.146</v>
      </c>
      <c r="D27" s="8">
        <v>140.44782052797268</v>
      </c>
      <c r="E27" s="2"/>
      <c r="F27" s="8">
        <f t="shared" si="0"/>
        <v>200</v>
      </c>
      <c r="G27" s="2"/>
      <c r="H27" s="3">
        <f t="shared" si="1"/>
        <v>50</v>
      </c>
      <c r="I27" s="10">
        <f t="shared" si="2"/>
        <v>390.4478205279727</v>
      </c>
      <c r="J27" s="9"/>
      <c r="K27" s="7" t="s">
        <v>89</v>
      </c>
    </row>
    <row r="28" spans="1:11" ht="14.25">
      <c r="A28" s="2" t="s">
        <v>60</v>
      </c>
      <c r="B28" s="2" t="s">
        <v>3</v>
      </c>
      <c r="C28" s="2">
        <v>85.413</v>
      </c>
      <c r="D28" s="8">
        <v>137.65485156812395</v>
      </c>
      <c r="E28" s="2"/>
      <c r="F28" s="8">
        <f t="shared" si="0"/>
        <v>200</v>
      </c>
      <c r="G28" s="2">
        <v>6</v>
      </c>
      <c r="H28" s="3">
        <f t="shared" si="1"/>
        <v>50.696055684454755</v>
      </c>
      <c r="I28" s="10">
        <f t="shared" si="2"/>
        <v>388.3509072525787</v>
      </c>
      <c r="J28" s="9" t="s">
        <v>112</v>
      </c>
      <c r="K28" s="7" t="s">
        <v>89</v>
      </c>
    </row>
    <row r="29" spans="1:11" ht="14.25">
      <c r="A29" s="2" t="s">
        <v>57</v>
      </c>
      <c r="B29" s="2" t="s">
        <v>3</v>
      </c>
      <c r="C29" s="2">
        <v>85.775</v>
      </c>
      <c r="D29" s="8">
        <v>138.2382645880116</v>
      </c>
      <c r="E29" s="2"/>
      <c r="F29" s="8">
        <f t="shared" si="0"/>
        <v>200</v>
      </c>
      <c r="G29" s="2"/>
      <c r="H29" s="3">
        <f t="shared" si="1"/>
        <v>50</v>
      </c>
      <c r="I29" s="10">
        <f t="shared" si="2"/>
        <v>388.2382645880116</v>
      </c>
      <c r="J29" s="9"/>
      <c r="K29" s="7" t="s">
        <v>89</v>
      </c>
    </row>
    <row r="30" spans="1:11" ht="14.25">
      <c r="A30" s="9" t="s">
        <v>53</v>
      </c>
      <c r="B30" s="2" t="s">
        <v>3</v>
      </c>
      <c r="C30" s="2">
        <v>85.158</v>
      </c>
      <c r="D30" s="8">
        <v>137.24388383312026</v>
      </c>
      <c r="E30" s="2"/>
      <c r="F30" s="8">
        <f t="shared" si="0"/>
        <v>200</v>
      </c>
      <c r="G30" s="2"/>
      <c r="H30" s="3">
        <f t="shared" si="1"/>
        <v>50</v>
      </c>
      <c r="I30" s="10">
        <f t="shared" si="2"/>
        <v>387.24388383312026</v>
      </c>
      <c r="J30" s="9"/>
      <c r="K30" s="7" t="s">
        <v>103</v>
      </c>
    </row>
    <row r="31" spans="1:11" ht="14.25">
      <c r="A31" s="2" t="s">
        <v>65</v>
      </c>
      <c r="B31" s="2" t="s">
        <v>18</v>
      </c>
      <c r="C31" s="2">
        <v>84.471</v>
      </c>
      <c r="D31" s="8">
        <v>136.13668840587496</v>
      </c>
      <c r="E31" s="2"/>
      <c r="F31" s="8">
        <f t="shared" si="0"/>
        <v>200</v>
      </c>
      <c r="G31" s="2"/>
      <c r="H31" s="3">
        <f t="shared" si="1"/>
        <v>50</v>
      </c>
      <c r="I31" s="10">
        <f t="shared" si="2"/>
        <v>386.13668840587496</v>
      </c>
      <c r="J31" s="9"/>
      <c r="K31" s="7" t="s">
        <v>104</v>
      </c>
    </row>
    <row r="32" spans="1:11" ht="14.25">
      <c r="A32" s="2" t="s">
        <v>63</v>
      </c>
      <c r="B32" s="2" t="s">
        <v>18</v>
      </c>
      <c r="C32" s="2">
        <v>84.179</v>
      </c>
      <c r="D32" s="8">
        <v>135.66609005834133</v>
      </c>
      <c r="E32" s="2"/>
      <c r="F32" s="8">
        <f t="shared" si="0"/>
        <v>200</v>
      </c>
      <c r="G32" s="2"/>
      <c r="H32" s="3">
        <f t="shared" si="1"/>
        <v>50</v>
      </c>
      <c r="I32" s="10">
        <f t="shared" si="2"/>
        <v>385.6660900583413</v>
      </c>
      <c r="J32" s="9"/>
      <c r="K32" s="7" t="s">
        <v>104</v>
      </c>
    </row>
    <row r="33" spans="1:11" ht="14.25">
      <c r="A33" s="9" t="s">
        <v>64</v>
      </c>
      <c r="B33" s="2" t="s">
        <v>18</v>
      </c>
      <c r="C33" s="2">
        <v>85.026</v>
      </c>
      <c r="D33" s="8">
        <v>133.9860109806281</v>
      </c>
      <c r="E33" s="2"/>
      <c r="F33" s="8">
        <f t="shared" si="0"/>
        <v>200</v>
      </c>
      <c r="G33" s="2"/>
      <c r="H33" s="3">
        <f t="shared" si="1"/>
        <v>50</v>
      </c>
      <c r="I33" s="10">
        <f t="shared" si="2"/>
        <v>383.98601098062807</v>
      </c>
      <c r="J33" s="9"/>
      <c r="K33" s="7" t="s">
        <v>93</v>
      </c>
    </row>
    <row r="34" spans="1:11" ht="14.25">
      <c r="A34" s="9" t="s">
        <v>61</v>
      </c>
      <c r="B34" s="2" t="s">
        <v>3</v>
      </c>
      <c r="C34" s="2">
        <v>90.435</v>
      </c>
      <c r="D34" s="8">
        <v>133.94981051739725</v>
      </c>
      <c r="E34" s="2"/>
      <c r="F34" s="8">
        <f t="shared" si="0"/>
        <v>200</v>
      </c>
      <c r="G34" s="2"/>
      <c r="H34" s="3">
        <f t="shared" si="1"/>
        <v>50</v>
      </c>
      <c r="I34" s="10">
        <f t="shared" si="2"/>
        <v>383.9498105173973</v>
      </c>
      <c r="J34" s="9"/>
      <c r="K34" s="7" t="s">
        <v>93</v>
      </c>
    </row>
    <row r="35" spans="1:11" ht="28.5">
      <c r="A35" s="9" t="s">
        <v>62</v>
      </c>
      <c r="B35" s="2" t="s">
        <v>3</v>
      </c>
      <c r="C35" s="2">
        <v>80.16</v>
      </c>
      <c r="D35" s="8">
        <v>113.80928334287526</v>
      </c>
      <c r="E35" s="2">
        <v>20</v>
      </c>
      <c r="F35" s="8">
        <f t="shared" si="0"/>
        <v>205</v>
      </c>
      <c r="G35" s="2">
        <v>2</v>
      </c>
      <c r="H35" s="3">
        <f t="shared" si="1"/>
        <v>50.23201856148492</v>
      </c>
      <c r="I35" s="10">
        <f t="shared" si="2"/>
        <v>369.0413019043601</v>
      </c>
      <c r="J35" s="9" t="s">
        <v>108</v>
      </c>
      <c r="K35" s="7" t="s">
        <v>93</v>
      </c>
    </row>
    <row r="36" spans="1:11" ht="71.25">
      <c r="A36" s="9" t="s">
        <v>37</v>
      </c>
      <c r="B36" s="2" t="s">
        <v>3</v>
      </c>
      <c r="C36" s="2">
        <v>84.218</v>
      </c>
      <c r="D36" s="8">
        <v>85.9616644999087</v>
      </c>
      <c r="E36" s="2">
        <v>120</v>
      </c>
      <c r="F36" s="8">
        <f t="shared" si="0"/>
        <v>230</v>
      </c>
      <c r="G36" s="2">
        <f>19-2</f>
        <v>17</v>
      </c>
      <c r="H36" s="3">
        <f t="shared" si="1"/>
        <v>51.97215777262181</v>
      </c>
      <c r="I36" s="10">
        <f t="shared" si="2"/>
        <v>367.9338222725305</v>
      </c>
      <c r="J36" s="9" t="s">
        <v>106</v>
      </c>
      <c r="K36" s="7" t="s">
        <v>93</v>
      </c>
    </row>
    <row r="37" spans="1:11" ht="128.25">
      <c r="A37" s="9" t="s">
        <v>38</v>
      </c>
      <c r="B37" s="2" t="s">
        <v>18</v>
      </c>
      <c r="C37" s="2">
        <v>81.295</v>
      </c>
      <c r="D37" s="8">
        <v>90.98480941483209</v>
      </c>
      <c r="E37" s="2">
        <v>20</v>
      </c>
      <c r="F37" s="8">
        <f t="shared" si="0"/>
        <v>205</v>
      </c>
      <c r="G37" s="2">
        <f>24-2+24</f>
        <v>46</v>
      </c>
      <c r="H37" s="3">
        <f t="shared" si="1"/>
        <v>55.33642691415313</v>
      </c>
      <c r="I37" s="10">
        <f t="shared" si="2"/>
        <v>351.3212363289852</v>
      </c>
      <c r="J37" s="9" t="s">
        <v>131</v>
      </c>
      <c r="K37" s="7" t="s">
        <v>93</v>
      </c>
    </row>
  </sheetData>
  <sheetProtection/>
  <mergeCells count="1">
    <mergeCell ref="A1:K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2015-03-17T01:32:30Z</cp:lastPrinted>
  <dcterms:created xsi:type="dcterms:W3CDTF">1996-12-17T01:32:42Z</dcterms:created>
  <dcterms:modified xsi:type="dcterms:W3CDTF">2015-03-17T02:18:59Z</dcterms:modified>
  <cp:category/>
  <cp:version/>
  <cp:contentType/>
  <cp:contentStatus/>
</cp:coreProperties>
</file>